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60" yWindow="60" windowWidth="12120" windowHeight="9060" activeTab="1"/>
  </bookViews>
  <sheets>
    <sheet name="Приложение 1 доходы" sheetId="1" r:id="rId1"/>
    <sheet name="таблица налоговые" sheetId="2" r:id="rId2"/>
  </sheets>
  <definedNames>
    <definedName name="_xlnm.Print_Area" localSheetId="0">'Приложение 1 доходы'!$A$1:$K$36</definedName>
  </definedNames>
  <calcPr calcId="125725"/>
</workbook>
</file>

<file path=xl/calcChain.xml><?xml version="1.0" encoding="utf-8"?>
<calcChain xmlns="http://schemas.openxmlformats.org/spreadsheetml/2006/main">
  <c r="F7" i="2"/>
  <c r="E7"/>
  <c r="D7"/>
  <c r="C9"/>
  <c r="C7"/>
  <c r="J30" i="1"/>
  <c r="H30"/>
  <c r="F30"/>
  <c r="F29" s="1"/>
  <c r="H15"/>
  <c r="C18"/>
  <c r="B12"/>
  <c r="J15"/>
  <c r="F15"/>
  <c r="D15"/>
  <c r="B15"/>
  <c r="J29"/>
  <c r="H29"/>
  <c r="J20"/>
  <c r="H20"/>
  <c r="F20"/>
  <c r="D20"/>
  <c r="B20"/>
  <c r="J26"/>
  <c r="J24"/>
  <c r="J22"/>
  <c r="H26"/>
  <c r="H24"/>
  <c r="H22"/>
  <c r="F26"/>
  <c r="F24"/>
  <c r="F22"/>
  <c r="D26"/>
  <c r="D24"/>
  <c r="D22"/>
  <c r="B26"/>
  <c r="B24"/>
  <c r="B22"/>
  <c r="H14" l="1"/>
  <c r="J14"/>
  <c r="F14"/>
  <c r="B14"/>
  <c r="B30"/>
  <c r="B29" s="1"/>
  <c r="D30"/>
  <c r="D29" s="1"/>
  <c r="D14"/>
  <c r="B7" l="1"/>
  <c r="H7"/>
  <c r="B28" l="1"/>
  <c r="B36" s="1"/>
  <c r="C26" l="1"/>
  <c r="C22"/>
  <c r="C35"/>
  <c r="C33"/>
  <c r="C31"/>
  <c r="C34"/>
  <c r="C32"/>
  <c r="C30"/>
  <c r="C16"/>
  <c r="C15"/>
  <c r="C29"/>
  <c r="C17"/>
  <c r="C24"/>
  <c r="C19"/>
  <c r="B39"/>
  <c r="C13"/>
  <c r="C20"/>
  <c r="C8"/>
  <c r="C11"/>
  <c r="C12"/>
  <c r="C28"/>
  <c r="D7"/>
  <c r="C14" l="1"/>
  <c r="C7"/>
  <c r="D28" l="1"/>
  <c r="D36" l="1"/>
  <c r="E18" s="1"/>
  <c r="C36"/>
  <c r="C39" s="1"/>
  <c r="E24" l="1"/>
  <c r="E26"/>
  <c r="E22"/>
  <c r="E34"/>
  <c r="E32"/>
  <c r="E35"/>
  <c r="E33"/>
  <c r="E31"/>
  <c r="E30"/>
  <c r="E15"/>
  <c r="E10"/>
  <c r="E9"/>
  <c r="E29"/>
  <c r="E19"/>
  <c r="E8"/>
  <c r="E17"/>
  <c r="E13"/>
  <c r="E20"/>
  <c r="E11"/>
  <c r="E12"/>
  <c r="E28"/>
  <c r="E16"/>
  <c r="E14" l="1"/>
  <c r="E36"/>
  <c r="E7"/>
  <c r="F7"/>
  <c r="F28" s="1"/>
  <c r="D39"/>
  <c r="F36" l="1"/>
  <c r="G11" l="1"/>
  <c r="G18"/>
  <c r="G24"/>
  <c r="G26"/>
  <c r="G22"/>
  <c r="G16"/>
  <c r="G19"/>
  <c r="G35"/>
  <c r="G33"/>
  <c r="G31"/>
  <c r="G34"/>
  <c r="G32"/>
  <c r="G30"/>
  <c r="G29"/>
  <c r="G10"/>
  <c r="G15"/>
  <c r="G9"/>
  <c r="G28"/>
  <c r="G20"/>
  <c r="G12"/>
  <c r="G8"/>
  <c r="G17"/>
  <c r="G13"/>
  <c r="F39"/>
  <c r="G14" l="1"/>
  <c r="H28"/>
  <c r="G36"/>
  <c r="G7"/>
  <c r="H36" l="1"/>
  <c r="I33" s="1"/>
  <c r="I18" l="1"/>
  <c r="I24"/>
  <c r="I26"/>
  <c r="I22"/>
  <c r="I30"/>
  <c r="I34"/>
  <c r="I32"/>
  <c r="I35"/>
  <c r="I31"/>
  <c r="I10"/>
  <c r="I15"/>
  <c r="I9"/>
  <c r="I19"/>
  <c r="I29"/>
  <c r="I11"/>
  <c r="I13"/>
  <c r="I8"/>
  <c r="I17"/>
  <c r="I12"/>
  <c r="I20"/>
  <c r="I16"/>
  <c r="I28"/>
  <c r="I36" s="1"/>
  <c r="I14" l="1"/>
  <c r="J7"/>
  <c r="J28" s="1"/>
  <c r="I7"/>
  <c r="J36" l="1"/>
  <c r="K18" l="1"/>
  <c r="K24"/>
  <c r="K26"/>
  <c r="K22"/>
  <c r="K34"/>
  <c r="K32"/>
  <c r="K30"/>
  <c r="K35"/>
  <c r="K33"/>
  <c r="K31"/>
  <c r="K10"/>
  <c r="K15"/>
  <c r="K28"/>
  <c r="K19"/>
  <c r="K9"/>
  <c r="K11"/>
  <c r="K8"/>
  <c r="K13"/>
  <c r="K12"/>
  <c r="K29"/>
  <c r="K17"/>
  <c r="K16"/>
  <c r="K20"/>
  <c r="K14" l="1"/>
  <c r="K36"/>
  <c r="K7"/>
</calcChain>
</file>

<file path=xl/sharedStrings.xml><?xml version="1.0" encoding="utf-8"?>
<sst xmlns="http://schemas.openxmlformats.org/spreadsheetml/2006/main" count="75" uniqueCount="58">
  <si>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</si>
  <si>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</si>
  <si>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</si>
  <si>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</si>
  <si>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</si>
  <si>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</si>
  <si>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</si>
  <si>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</si>
  <si>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Налог на имущество физических лиц</t>
  </si>
  <si>
    <t>Наименование показателя</t>
  </si>
  <si>
    <t>Доля в сумме доходов, %</t>
  </si>
  <si>
    <t>(тыс.рублей)</t>
  </si>
  <si>
    <t>ВСЕГО РАСХОДОВ</t>
  </si>
  <si>
    <t>Дефицит (-), профицит (+)</t>
  </si>
  <si>
    <t>Х</t>
  </si>
  <si>
    <t>Прочие 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</si>
  <si>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поселений (за исключением земельных участков муниципальных бюджетных и автономных учреждений)(111 05025)</t>
  </si>
  <si>
    <t>сумма                (тыс. руб.)</t>
  </si>
  <si>
    <t>Прогноз</t>
  </si>
  <si>
    <t>Структура доходов местного бюджета</t>
  </si>
  <si>
    <t>Приложение 1 к пояснительной записке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</si>
  <si>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</si>
  <si>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казну сельских поселений (за исключением земельных участков) 111 05075</t>
  </si>
  <si>
    <t>прочие поступления от использования имущества, находящегося в собственности сельских поселений (за исключением имущества  муниципальных автономных учреждений, а также имущества МУПов, в т.ч.казенных)111 09045</t>
  </si>
  <si>
    <t>Дотации</t>
  </si>
  <si>
    <t>Субсидии</t>
  </si>
  <si>
    <t>Субвенции</t>
  </si>
  <si>
    <t>Иные межбюджетные трансферты</t>
  </si>
  <si>
    <t>Доходы от использования имущества, находящегося в государственной и муниципальной собственности</t>
  </si>
  <si>
    <t>Прочие безвозмездные поступления</t>
  </si>
  <si>
    <t>БЕЗВОЗМЕЗДНЫЕ ПОСТУПЛЕНИЯ ОТ ДРУГИХ БЮДЖЕТОВ БЮДЖЕТНОЙ СИСТЕМЫ РОССИЙСКОЙ ФЕДЕРАЦИИ</t>
  </si>
  <si>
    <t>Налог на совокупный доход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</si>
  <si>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</si>
  <si>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</si>
  <si>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ПРОЧИЕ НЕНАЛОГОВЫЕ ДОХОДЫ</t>
  </si>
  <si>
    <t>Прочие неналоговые доходы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</si>
  <si>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</si>
  <si>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</si>
  <si>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</si>
  <si>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Исполнение за 2022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</si>
  <si>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  1 11 07015 10 0000 120</t>
  </si>
  <si>
    <t>Уточненный план на                      2023 год                                                (по состоянию на 01.10.2023)</t>
  </si>
  <si>
    <t>Наименование  показателя</t>
  </si>
  <si>
    <t>Факт 2022 год</t>
  </si>
  <si>
    <t>Оценка 2023 год</t>
  </si>
  <si>
    <t>2 570,0</t>
  </si>
  <si>
    <t>2 034,2</t>
  </si>
  <si>
    <t>2 318,2</t>
  </si>
  <si>
    <t>2 326,8</t>
  </si>
  <si>
    <t>2 335,9</t>
  </si>
  <si>
    <t>1 191,4</t>
  </si>
  <si>
    <t>1 139,1</t>
  </si>
  <si>
    <t>1 169,6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</si>
  <si>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</si>
  <si>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</si>
  <si>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физических лиц </t>
  </si>
  <si>
    <t xml:space="preserve">Земельный налог </t>
  </si>
  <si>
    <t xml:space="preserve">Государственная пошлина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</si>
</sst>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%"/>
    <numFmt numFmtId="167" formatCode="_-* #,##0.0_р_._-;\-* #,##0.0_р_._-;_-* &quot;-&quot;??_р_._-;_-@_-"/>
  </numFmts>
  <fonts count="16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Fill="1"/>
    <xf numFmtId="165" fontId="3" fillId="0" borderId="0" xfId="0" applyNumberFormat="1" applyFont="1"/>
    <xf numFmtId="166" fontId="3" fillId="0" borderId="0" xfId="0" applyNumberFormat="1" applyFont="1"/>
    <xf numFmtId="166" fontId="3" fillId="0" borderId="0" xfId="1" applyNumberFormat="1" applyFont="1"/>
    <xf numFmtId="167" fontId="3" fillId="0" borderId="0" xfId="2" applyNumberFormat="1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7" fontId="3" fillId="0" borderId="0" xfId="2" applyNumberFormat="1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166" fontId="3" fillId="0" borderId="0" xfId="1" applyNumberFormat="1" applyFont="1" applyBorder="1"/>
    <xf numFmtId="166" fontId="3" fillId="0" borderId="0" xfId="1" applyNumberFormat="1" applyFont="1" applyBorder="1" applyAlignment="1">
      <alignment horizontal="right"/>
    </xf>
    <xf numFmtId="166" fontId="3" fillId="0" borderId="2" xfId="0" applyNumberFormat="1" applyFont="1" applyBorder="1" applyAlignment="1">
      <alignment horizontal="center"/>
    </xf>
    <xf numFmtId="167" fontId="7" fillId="4" borderId="5" xfId="2" applyNumberFormat="1" applyFont="1" applyFill="1" applyBorder="1" applyAlignment="1" applyProtection="1">
      <alignment horizontal="center" vertical="center"/>
      <protection locked="0"/>
    </xf>
    <xf numFmtId="167" fontId="7" fillId="4" borderId="2" xfId="2" applyNumberFormat="1" applyFont="1" applyFill="1" applyBorder="1" applyAlignment="1" applyProtection="1">
      <alignment horizontal="center" vertical="center"/>
      <protection locked="0"/>
    </xf>
    <xf numFmtId="166" fontId="7" fillId="4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7" fontId="3" fillId="0" borderId="5" xfId="2" applyNumberFormat="1" applyFont="1" applyBorder="1"/>
    <xf numFmtId="165" fontId="2" fillId="5" borderId="2" xfId="2" applyNumberFormat="1" applyFont="1" applyFill="1" applyBorder="1" applyAlignment="1">
      <alignment horizontal="right" vertical="center"/>
    </xf>
    <xf numFmtId="166" fontId="2" fillId="5" borderId="2" xfId="1" applyNumberFormat="1" applyFont="1" applyFill="1" applyBorder="1" applyAlignment="1">
      <alignment horizontal="right" vertical="center"/>
    </xf>
    <xf numFmtId="165" fontId="2" fillId="5" borderId="2" xfId="0" applyNumberFormat="1" applyFont="1" applyFill="1" applyBorder="1" applyAlignment="1">
      <alignment horizontal="right" vertical="center"/>
    </xf>
    <xf numFmtId="166" fontId="3" fillId="5" borderId="3" xfId="1" applyNumberFormat="1" applyFont="1" applyFill="1" applyBorder="1" applyAlignment="1">
      <alignment horizontal="right" vertical="center"/>
    </xf>
    <xf numFmtId="166" fontId="3" fillId="6" borderId="3" xfId="1" applyNumberFormat="1" applyFont="1" applyFill="1" applyBorder="1" applyAlignment="1">
      <alignment horizontal="right" vertical="center"/>
    </xf>
    <xf numFmtId="166" fontId="3" fillId="6" borderId="2" xfId="1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9" fillId="3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wrapText="1"/>
    </xf>
    <xf numFmtId="0" fontId="10" fillId="2" borderId="4" xfId="0" applyFont="1" applyFill="1" applyBorder="1" applyAlignment="1">
      <alignment vertical="center" wrapText="1"/>
    </xf>
    <xf numFmtId="165" fontId="10" fillId="2" borderId="4" xfId="0" applyNumberFormat="1" applyFont="1" applyFill="1" applyBorder="1" applyAlignment="1">
      <alignment horizontal="right" vertical="center"/>
    </xf>
    <xf numFmtId="165" fontId="10" fillId="2" borderId="4" xfId="2" applyNumberFormat="1" applyFont="1" applyFill="1" applyBorder="1" applyAlignment="1">
      <alignment horizontal="right" vertical="center"/>
    </xf>
    <xf numFmtId="164" fontId="8" fillId="7" borderId="4" xfId="0" applyNumberFormat="1" applyFont="1" applyFill="1" applyBorder="1" applyAlignment="1">
      <alignment horizontal="right" vertical="center"/>
    </xf>
    <xf numFmtId="164" fontId="9" fillId="7" borderId="4" xfId="2" applyNumberFormat="1" applyFont="1" applyFill="1" applyBorder="1" applyAlignment="1">
      <alignment horizontal="right" vertical="center"/>
    </xf>
    <xf numFmtId="165" fontId="6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6" borderId="4" xfId="0" applyFont="1" applyFill="1" applyBorder="1" applyAlignment="1">
      <alignment vertical="center"/>
    </xf>
    <xf numFmtId="164" fontId="8" fillId="6" borderId="4" xfId="2" applyNumberFormat="1" applyFont="1" applyFill="1" applyBorder="1" applyAlignment="1">
      <alignment horizontal="right" vertical="center"/>
    </xf>
    <xf numFmtId="0" fontId="9" fillId="8" borderId="4" xfId="0" applyFont="1" applyFill="1" applyBorder="1" applyAlignment="1">
      <alignment vertical="center"/>
    </xf>
    <xf numFmtId="164" fontId="9" fillId="8" borderId="4" xfId="2" applyNumberFormat="1" applyFont="1" applyFill="1" applyBorder="1" applyAlignment="1">
      <alignment horizontal="right" vertical="center"/>
    </xf>
    <xf numFmtId="164" fontId="8" fillId="8" borderId="4" xfId="0" applyNumberFormat="1" applyFont="1" applyFill="1" applyBorder="1" applyAlignment="1">
      <alignment horizontal="right" vertical="center"/>
    </xf>
    <xf numFmtId="0" fontId="6" fillId="6" borderId="8" xfId="0" applyFont="1" applyFill="1" applyBorder="1" applyAlignment="1">
      <alignment wrapText="1"/>
    </xf>
    <xf numFmtId="0" fontId="9" fillId="9" borderId="4" xfId="0" applyFont="1" applyFill="1" applyBorder="1" applyAlignment="1">
      <alignment vertical="center" wrapText="1"/>
    </xf>
    <xf numFmtId="164" fontId="9" fillId="9" borderId="4" xfId="0" applyNumberFormat="1" applyFont="1" applyFill="1" applyBorder="1" applyAlignment="1">
      <alignment horizontal="right" vertical="center"/>
    </xf>
    <xf numFmtId="0" fontId="8" fillId="9" borderId="4" xfId="0" applyFont="1" applyFill="1" applyBorder="1" applyAlignment="1">
      <alignment vertical="center" wrapText="1"/>
    </xf>
    <xf numFmtId="164" fontId="8" fillId="9" borderId="4" xfId="0" applyNumberFormat="1" applyFont="1" applyFill="1" applyBorder="1" applyAlignment="1">
      <alignment horizontal="right" vertical="center"/>
    </xf>
    <xf numFmtId="43" fontId="8" fillId="0" borderId="4" xfId="0" applyNumberFormat="1" applyFont="1" applyBorder="1" applyAlignment="1">
      <alignment horizontal="left" wrapText="1"/>
    </xf>
    <xf numFmtId="0" fontId="11" fillId="6" borderId="4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wrapText="1"/>
    </xf>
    <xf numFmtId="164" fontId="8" fillId="6" borderId="4" xfId="0" applyNumberFormat="1" applyFont="1" applyFill="1" applyBorder="1" applyAlignment="1">
      <alignment horizontal="right" vertical="center"/>
    </xf>
    <xf numFmtId="0" fontId="3" fillId="6" borderId="0" xfId="0" applyFont="1" applyFill="1"/>
    <xf numFmtId="0" fontId="2" fillId="9" borderId="6" xfId="0" applyFont="1" applyFill="1" applyBorder="1" applyAlignment="1">
      <alignment wrapText="1"/>
    </xf>
    <xf numFmtId="164" fontId="9" fillId="6" borderId="4" xfId="2" applyNumberFormat="1" applyFont="1" applyFill="1" applyBorder="1" applyAlignment="1">
      <alignment horizontal="right" vertical="center"/>
    </xf>
    <xf numFmtId="164" fontId="12" fillId="6" borderId="4" xfId="0" applyNumberFormat="1" applyFont="1" applyFill="1" applyBorder="1" applyAlignment="1">
      <alignment horizontal="right" vertical="center"/>
    </xf>
    <xf numFmtId="164" fontId="9" fillId="7" borderId="4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wrapText="1"/>
    </xf>
    <xf numFmtId="0" fontId="14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wrapText="1"/>
    </xf>
    <xf numFmtId="0" fontId="15" fillId="0" borderId="21" xfId="0" applyFont="1" applyBorder="1" applyAlignment="1">
      <alignment horizontal="center" wrapText="1"/>
    </xf>
    <xf numFmtId="0" fontId="14" fillId="0" borderId="18" xfId="0" applyFont="1" applyBorder="1" applyAlignment="1">
      <alignment wrapText="1"/>
    </xf>
    <xf numFmtId="0" fontId="14" fillId="0" borderId="21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/>
    </xf>
    <xf numFmtId="165" fontId="6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65" fontId="6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0" fillId="0" borderId="15" xfId="0" applyNumberFormat="1" applyBorder="1" applyAlignment="1">
      <alignment vertical="center" wrapText="1"/>
    </xf>
    <xf numFmtId="0" fontId="14" fillId="0" borderId="16" xfId="0" applyFont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16" xfId="0" applyFont="1" applyBorder="1" applyAlignment="1">
      <alignment wrapText="1"/>
    </xf>
    <xf numFmtId="0" fontId="14" fillId="0" borderId="18" xfId="0" applyFont="1" applyBorder="1" applyAlignment="1">
      <alignment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</sheetPr>
  <dimension ref="A1:R39"/>
  <sheetViews>
    <sheetView workbookViewId="0">
      <pane xSplit="1" ySplit="5" topLeftCell="B6" activePane="bottomRight" state="frozen"/>
      <selection pane="topRight" activeCell="D1" sqref="D1"/>
      <selection pane="bottomLeft" activeCell="A10" sqref="A10"/>
      <selection pane="bottomRight" sqref="A1:K36"/>
    </sheetView>
  </sheetViews>
  <sheetFormatPr defaultRowHeight="12.75"/>
  <cols>
    <col min="1" max="1" width="52.140625" style="1" customWidth="1"/>
    <col min="2" max="2" width="12.7109375" style="6" customWidth="1"/>
    <col min="3" max="3" width="13.85546875" style="6" customWidth="1"/>
    <col min="4" max="5" width="12.7109375" style="3" customWidth="1"/>
    <col min="6" max="6" width="13.7109375" style="3" customWidth="1"/>
    <col min="7" max="7" width="12.7109375" style="4" customWidth="1"/>
    <col min="8" max="8" width="12.42578125" style="4" customWidth="1"/>
    <col min="9" max="9" width="12" style="4" customWidth="1"/>
    <col min="10" max="10" width="12.28515625" style="3" customWidth="1"/>
    <col min="11" max="11" width="12.28515625" style="5" customWidth="1"/>
    <col min="12" max="16384" width="9.140625" style="1"/>
  </cols>
  <sheetData>
    <row r="1" spans="1:18" ht="21.75" customHeight="1">
      <c r="A1" s="72" t="s">
        <v>20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8" ht="14.25" customHeight="1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8" ht="12.75" customHeight="1">
      <c r="A3" s="10"/>
      <c r="B3" s="11"/>
      <c r="C3" s="11"/>
      <c r="D3" s="12"/>
      <c r="E3" s="12"/>
      <c r="F3" s="76"/>
      <c r="G3" s="76"/>
      <c r="H3" s="76"/>
      <c r="I3" s="76"/>
      <c r="J3" s="14"/>
      <c r="K3" s="16" t="s">
        <v>11</v>
      </c>
    </row>
    <row r="4" spans="1:18" ht="35.25" customHeight="1">
      <c r="A4" s="81" t="s">
        <v>9</v>
      </c>
      <c r="B4" s="77" t="s">
        <v>39</v>
      </c>
      <c r="C4" s="78"/>
      <c r="D4" s="84" t="s">
        <v>41</v>
      </c>
      <c r="E4" s="85"/>
      <c r="F4" s="88" t="s">
        <v>18</v>
      </c>
      <c r="G4" s="89"/>
      <c r="H4" s="89"/>
      <c r="I4" s="89"/>
      <c r="J4" s="89"/>
      <c r="K4" s="90"/>
    </row>
    <row r="5" spans="1:18" ht="27.75" customHeight="1">
      <c r="A5" s="82"/>
      <c r="B5" s="79"/>
      <c r="C5" s="80"/>
      <c r="D5" s="86"/>
      <c r="E5" s="87"/>
      <c r="F5" s="91">
        <v>2024</v>
      </c>
      <c r="G5" s="92"/>
      <c r="H5" s="91">
        <v>2025</v>
      </c>
      <c r="I5" s="92"/>
      <c r="J5" s="91">
        <v>2026</v>
      </c>
      <c r="K5" s="92"/>
    </row>
    <row r="6" spans="1:18" ht="38.25">
      <c r="A6" s="83"/>
      <c r="B6" s="44" t="s">
        <v>17</v>
      </c>
      <c r="C6" s="45" t="s">
        <v>10</v>
      </c>
      <c r="D6" s="44" t="s">
        <v>17</v>
      </c>
      <c r="E6" s="45" t="s">
        <v>10</v>
      </c>
      <c r="F6" s="44" t="s">
        <v>17</v>
      </c>
      <c r="G6" s="45" t="s">
        <v>10</v>
      </c>
      <c r="H6" s="44" t="s">
        <v>17</v>
      </c>
      <c r="I6" s="45" t="s">
        <v>10</v>
      </c>
      <c r="J6" s="44" t="s">
        <v>17</v>
      </c>
      <c r="K6" s="45" t="s">
        <v>10</v>
      </c>
    </row>
    <row r="7" spans="1:18" s="7" customFormat="1" ht="20.25" customHeight="1">
      <c r="A7" s="30" t="s">
        <v>4</v>
      </c>
      <c r="B7" s="31">
        <f>SUM(B8:B13)</f>
        <v>2570.0000000000005</v>
      </c>
      <c r="C7" s="31">
        <f t="shared" ref="C7:F7" si="0">SUM(C8:C13)</f>
        <v>1.3017515243450106</v>
      </c>
      <c r="D7" s="31">
        <f t="shared" si="0"/>
        <v>2167.8999999999996</v>
      </c>
      <c r="E7" s="31">
        <f t="shared" si="0"/>
        <v>3.4038845012482528</v>
      </c>
      <c r="F7" s="31">
        <f t="shared" si="0"/>
        <v>2334.3000000000002</v>
      </c>
      <c r="G7" s="31">
        <f t="shared" ref="G7" si="1">SUM(G8:G13)</f>
        <v>5.3016366188354258</v>
      </c>
      <c r="H7" s="31">
        <f>SUM(H8:H13)</f>
        <v>2349</v>
      </c>
      <c r="I7" s="31">
        <f t="shared" ref="I7" si="2">SUM(I8:I13)</f>
        <v>5.8333147084460135</v>
      </c>
      <c r="J7" s="31">
        <f t="shared" ref="J7:K7" si="3">SUM(J8:J13)</f>
        <v>2364.4</v>
      </c>
      <c r="K7" s="31">
        <f t="shared" si="3"/>
        <v>5.7764378795948383</v>
      </c>
    </row>
    <row r="8" spans="1:18" ht="15.75">
      <c r="A8" s="32" t="s">
        <v>0</v>
      </c>
      <c r="B8" s="33">
        <v>1191.4000000000001</v>
      </c>
      <c r="C8" s="33">
        <f>B8*100/B36</f>
        <v>1.0712901610172312</v>
      </c>
      <c r="D8" s="33">
        <v>1108.5999999999999</v>
      </c>
      <c r="E8" s="33">
        <f>D8*100/D36</f>
        <v>1.740645951420182</v>
      </c>
      <c r="F8" s="33">
        <v>1169.5999999999999</v>
      </c>
      <c r="G8" s="33">
        <f>F8*100/F36</f>
        <v>2.6563827226105956</v>
      </c>
      <c r="H8" s="33">
        <v>1169.5999999999999</v>
      </c>
      <c r="I8" s="33">
        <f>H8*100/H36</f>
        <v>2.9044890945076447</v>
      </c>
      <c r="J8" s="33">
        <v>1169.5999999999999</v>
      </c>
      <c r="K8" s="33">
        <f>J8*100/J36</f>
        <v>2.8574360277339377</v>
      </c>
    </row>
    <row r="9" spans="1:18" ht="51.75" customHeight="1">
      <c r="A9" s="32" t="s">
        <v>21</v>
      </c>
      <c r="B9" s="33">
        <v>690.9</v>
      </c>
      <c r="C9" s="33">
        <v>0</v>
      </c>
      <c r="D9" s="33">
        <v>690.7</v>
      </c>
      <c r="E9" s="33">
        <f>D9*100/D36</f>
        <v>1.0844886872144326</v>
      </c>
      <c r="F9" s="33">
        <v>795.1</v>
      </c>
      <c r="G9" s="33">
        <f>F9*100/F36</f>
        <v>1.8058224202699082</v>
      </c>
      <c r="H9" s="33">
        <v>795.1</v>
      </c>
      <c r="I9" s="33">
        <f>H9*100/H36</f>
        <v>1.974486387690688</v>
      </c>
      <c r="J9" s="33">
        <v>795.1</v>
      </c>
      <c r="K9" s="33">
        <f>J9*100/J36</f>
        <v>1.9424994747360245</v>
      </c>
    </row>
    <row r="10" spans="1:18" ht="15.75">
      <c r="A10" s="56" t="s">
        <v>31</v>
      </c>
      <c r="B10" s="33">
        <v>431.4</v>
      </c>
      <c r="C10" s="33">
        <v>0</v>
      </c>
      <c r="D10" s="33">
        <v>161.30000000000001</v>
      </c>
      <c r="E10" s="33">
        <f>D10*100/D36</f>
        <v>0.25326194476283187</v>
      </c>
      <c r="F10" s="33">
        <v>154.30000000000001</v>
      </c>
      <c r="G10" s="33">
        <f>F10*100/F36</f>
        <v>0.35044447169871323</v>
      </c>
      <c r="H10" s="33">
        <v>160.4</v>
      </c>
      <c r="I10" s="33">
        <f>H10*100/H36</f>
        <v>0.39832425680491301</v>
      </c>
      <c r="J10" s="33">
        <v>166.8</v>
      </c>
      <c r="K10" s="33">
        <f>J10*100/J36</f>
        <v>0.40750712160227504</v>
      </c>
    </row>
    <row r="11" spans="1:18" ht="15.75">
      <c r="A11" s="32" t="s">
        <v>8</v>
      </c>
      <c r="B11" s="33">
        <v>70.3</v>
      </c>
      <c r="C11" s="33">
        <f>B11*100/B36</f>
        <v>6.3212773476172018E-2</v>
      </c>
      <c r="D11" s="33">
        <v>56.2</v>
      </c>
      <c r="E11" s="33">
        <f>D11*100/D36</f>
        <v>8.824129755530781E-2</v>
      </c>
      <c r="F11" s="33">
        <v>107.7</v>
      </c>
      <c r="G11" s="33">
        <f>F11*100/F36</f>
        <v>0.24460706158102016</v>
      </c>
      <c r="H11" s="33">
        <v>112</v>
      </c>
      <c r="I11" s="33">
        <f>H11*100/H36</f>
        <v>0.27813165063684703</v>
      </c>
      <c r="J11" s="33">
        <v>116.5</v>
      </c>
      <c r="K11" s="33">
        <f>J11*100/J36</f>
        <v>0.28461978217425088</v>
      </c>
    </row>
    <row r="12" spans="1:18" s="2" customFormat="1" ht="15.75">
      <c r="A12" s="35" t="s">
        <v>1</v>
      </c>
      <c r="B12" s="36">
        <f>179.9-1</f>
        <v>178.9</v>
      </c>
      <c r="C12" s="33">
        <f>B12*100/B36</f>
        <v>0.16086436948630406</v>
      </c>
      <c r="D12" s="36">
        <v>142.9</v>
      </c>
      <c r="E12" s="33">
        <f>D12*100/D36</f>
        <v>0.2243715555276421</v>
      </c>
      <c r="F12" s="36">
        <v>100.8</v>
      </c>
      <c r="G12" s="33">
        <f>F12*100/F36</f>
        <v>0.22893585707861497</v>
      </c>
      <c r="H12" s="36">
        <v>104.8</v>
      </c>
      <c r="I12" s="33">
        <f>H12*100/H36</f>
        <v>0.26025175881019252</v>
      </c>
      <c r="J12" s="36">
        <v>109</v>
      </c>
      <c r="K12" s="33">
        <f>J12*100/J36</f>
        <v>0.26629662023170253</v>
      </c>
      <c r="M12" s="74"/>
      <c r="N12" s="74"/>
      <c r="O12" s="74"/>
    </row>
    <row r="13" spans="1:18" ht="15.75">
      <c r="A13" s="35" t="s">
        <v>6</v>
      </c>
      <c r="B13" s="36">
        <v>7.1</v>
      </c>
      <c r="C13" s="33">
        <f>B13*100/B36</f>
        <v>6.3842203653032914E-3</v>
      </c>
      <c r="D13" s="36">
        <v>8.1999999999999993</v>
      </c>
      <c r="E13" s="33">
        <f>D13*100/D36</f>
        <v>1.2875064767856298E-2</v>
      </c>
      <c r="F13" s="36">
        <v>6.8</v>
      </c>
      <c r="G13" s="33">
        <f>F13*100/F36</f>
        <v>1.5444085596573232E-2</v>
      </c>
      <c r="H13" s="36">
        <v>7.1</v>
      </c>
      <c r="I13" s="33">
        <f>H13*100/H36</f>
        <v>1.7631559995728695E-2</v>
      </c>
      <c r="J13" s="36">
        <v>7.4</v>
      </c>
      <c r="K13" s="33">
        <f>J13*100/J36</f>
        <v>1.8078853116647694E-2</v>
      </c>
    </row>
    <row r="14" spans="1:18" s="8" customFormat="1" ht="15.75">
      <c r="A14" s="37" t="s">
        <v>5</v>
      </c>
      <c r="B14" s="34">
        <f>B15+B20+B24+B22+B26</f>
        <v>1582.7999999999997</v>
      </c>
      <c r="C14" s="34">
        <f t="shared" ref="C14:K14" si="4">C15+C20+C24</f>
        <v>1.410642944941944</v>
      </c>
      <c r="D14" s="34">
        <f t="shared" si="4"/>
        <v>1774.5</v>
      </c>
      <c r="E14" s="34">
        <f t="shared" si="4"/>
        <v>2.786195418361098</v>
      </c>
      <c r="F14" s="34">
        <f t="shared" si="4"/>
        <v>1355.4</v>
      </c>
      <c r="G14" s="34">
        <f t="shared" si="4"/>
        <v>3.0783696496463762</v>
      </c>
      <c r="H14" s="34">
        <f>H15+H20+H24</f>
        <v>1163.7</v>
      </c>
      <c r="I14" s="34">
        <f t="shared" si="4"/>
        <v>2.8898375164830252</v>
      </c>
      <c r="J14" s="34">
        <f t="shared" si="4"/>
        <v>1180.7</v>
      </c>
      <c r="K14" s="34">
        <f t="shared" si="4"/>
        <v>2.8845543074089099</v>
      </c>
    </row>
    <row r="15" spans="1:18" s="8" customFormat="1" ht="47.25">
      <c r="A15" s="52" t="s">
        <v>28</v>
      </c>
      <c r="B15" s="53">
        <f>B16+B17+B19+B18</f>
        <v>1296.3999999999999</v>
      </c>
      <c r="C15" s="55">
        <f>B15*100/B36</f>
        <v>1.1657046875463641</v>
      </c>
      <c r="D15" s="53">
        <f>D16+D17+D19+D18</f>
        <v>1376.8</v>
      </c>
      <c r="E15" s="55">
        <f>D15*100/D36</f>
        <v>2.1617547771200676</v>
      </c>
      <c r="F15" s="53">
        <f>F16+F17+F19+F18</f>
        <v>994.7</v>
      </c>
      <c r="G15" s="55">
        <f>F15*100/F36</f>
        <v>2.2591517563104988</v>
      </c>
      <c r="H15" s="53">
        <f>H16+H17+H19+H18</f>
        <v>741</v>
      </c>
      <c r="I15" s="55">
        <f>H15*100/H36</f>
        <v>1.8401388671598538</v>
      </c>
      <c r="J15" s="53">
        <f>J16+J17+J19+J18</f>
        <v>741.1</v>
      </c>
      <c r="K15" s="55">
        <f>J15*100/J36</f>
        <v>1.8105727087496766</v>
      </c>
    </row>
    <row r="16" spans="1:18" s="2" customFormat="1" ht="94.5">
      <c r="A16" s="38" t="s">
        <v>16</v>
      </c>
      <c r="B16" s="36">
        <v>515.29999999999995</v>
      </c>
      <c r="C16" s="36">
        <f>B16*100/B36</f>
        <v>0.46335052876630783</v>
      </c>
      <c r="D16" s="36">
        <v>715.8</v>
      </c>
      <c r="E16" s="36">
        <f>D16*100/D36</f>
        <v>1.1238989464428708</v>
      </c>
      <c r="F16" s="36">
        <v>256.5</v>
      </c>
      <c r="G16" s="36">
        <f>F16*100/F36</f>
        <v>0.58255999345897558</v>
      </c>
      <c r="H16" s="36">
        <v>2.8</v>
      </c>
      <c r="I16" s="36">
        <f>H16*100/H36</f>
        <v>6.9532912659211752E-3</v>
      </c>
      <c r="J16" s="36">
        <v>2.9</v>
      </c>
      <c r="K16" s="36">
        <f>J16*100/J36</f>
        <v>7.0849559511186912E-3</v>
      </c>
      <c r="N16"/>
      <c r="O16"/>
      <c r="P16"/>
      <c r="Q16"/>
      <c r="R16"/>
    </row>
    <row r="17" spans="1:12" s="2" customFormat="1" ht="47.25">
      <c r="A17" s="38" t="s">
        <v>22</v>
      </c>
      <c r="B17" s="36">
        <v>110.7</v>
      </c>
      <c r="C17" s="36">
        <f>B17*100/B36</f>
        <v>9.9539886540714689E-2</v>
      </c>
      <c r="D17" s="36">
        <v>110.8</v>
      </c>
      <c r="E17" s="36">
        <f>D17*100/D36</f>
        <v>0.1739703873510339</v>
      </c>
      <c r="F17" s="36">
        <v>129.5</v>
      </c>
      <c r="G17" s="36">
        <f>F17*100/F36</f>
        <v>0.29411898305238726</v>
      </c>
      <c r="H17" s="36">
        <v>129.5</v>
      </c>
      <c r="I17" s="36">
        <f>H17*100/H36</f>
        <v>0.32158972104885436</v>
      </c>
      <c r="J17" s="36">
        <v>129.5</v>
      </c>
      <c r="K17" s="36">
        <f>J17*100/J36</f>
        <v>0.31637992954133465</v>
      </c>
    </row>
    <row r="18" spans="1:12" s="2" customFormat="1" ht="51">
      <c r="A18" s="58" t="s">
        <v>40</v>
      </c>
      <c r="B18" s="36">
        <v>85.1</v>
      </c>
      <c r="C18" s="36">
        <f>B18*100/B36</f>
        <v>7.6520725786945076E-2</v>
      </c>
      <c r="D18" s="36">
        <v>0</v>
      </c>
      <c r="E18" s="36">
        <f>D18*100/D36</f>
        <v>0</v>
      </c>
      <c r="F18" s="36">
        <v>0</v>
      </c>
      <c r="G18" s="36">
        <f>F18*100/F36</f>
        <v>0</v>
      </c>
      <c r="H18" s="36">
        <v>0</v>
      </c>
      <c r="I18" s="36">
        <f>H18*100/H36</f>
        <v>0</v>
      </c>
      <c r="J18" s="36">
        <v>0</v>
      </c>
      <c r="K18" s="36">
        <f>J18*100/J36</f>
        <v>0</v>
      </c>
    </row>
    <row r="19" spans="1:12" s="2" customFormat="1" ht="78.75">
      <c r="A19" s="38" t="s">
        <v>23</v>
      </c>
      <c r="B19" s="36">
        <v>585.29999999999995</v>
      </c>
      <c r="C19" s="36">
        <f>B19*100/B36</f>
        <v>0.52629354645239657</v>
      </c>
      <c r="D19" s="36">
        <v>550.20000000000005</v>
      </c>
      <c r="E19" s="36">
        <f>D19*100/D36</f>
        <v>0.86388544332616313</v>
      </c>
      <c r="F19" s="36">
        <v>608.70000000000005</v>
      </c>
      <c r="G19" s="36">
        <f>F19*100/F36</f>
        <v>1.3824727797991363</v>
      </c>
      <c r="H19" s="36">
        <v>608.70000000000005</v>
      </c>
      <c r="I19" s="36">
        <f>H19*100/H36</f>
        <v>1.5115958548450785</v>
      </c>
      <c r="J19" s="36">
        <v>608.70000000000005</v>
      </c>
      <c r="K19" s="36">
        <f>J19*100/J36</f>
        <v>1.4871078232572232</v>
      </c>
    </row>
    <row r="20" spans="1:12" ht="31.5">
      <c r="A20" s="54" t="s">
        <v>15</v>
      </c>
      <c r="B20" s="55">
        <f>B21</f>
        <v>272.39999999999998</v>
      </c>
      <c r="C20" s="55">
        <f>B20*100/B36</f>
        <v>0.24493825739557976</v>
      </c>
      <c r="D20" s="55">
        <f>D21</f>
        <v>397.7</v>
      </c>
      <c r="E20" s="55">
        <f>D20*100/D36</f>
        <v>0.6244406412410306</v>
      </c>
      <c r="F20" s="55">
        <f>F21</f>
        <v>360.7</v>
      </c>
      <c r="G20" s="55">
        <f>F20*100/F36</f>
        <v>0.81921789333587713</v>
      </c>
      <c r="H20" s="55">
        <f>H21</f>
        <v>422.7</v>
      </c>
      <c r="I20" s="55">
        <f>H20*100/H36</f>
        <v>1.0496986493231717</v>
      </c>
      <c r="J20" s="55">
        <f>J21</f>
        <v>439.6</v>
      </c>
      <c r="K20" s="55">
        <f>J20*100/J36</f>
        <v>1.0739815986592334</v>
      </c>
      <c r="L20" s="60"/>
    </row>
    <row r="21" spans="1:12" ht="38.25">
      <c r="A21" s="58" t="s">
        <v>36</v>
      </c>
      <c r="B21" s="59">
        <v>272.39999999999998</v>
      </c>
      <c r="C21" s="36"/>
      <c r="D21" s="59">
        <v>397.7</v>
      </c>
      <c r="E21" s="36"/>
      <c r="F21" s="59">
        <v>360.7</v>
      </c>
      <c r="G21" s="36"/>
      <c r="H21" s="59">
        <v>422.7</v>
      </c>
      <c r="I21" s="36"/>
      <c r="J21" s="59">
        <v>439.6</v>
      </c>
      <c r="K21" s="36"/>
      <c r="L21" s="60"/>
    </row>
    <row r="22" spans="1:12" ht="25.5">
      <c r="A22" s="61" t="s">
        <v>37</v>
      </c>
      <c r="B22" s="55">
        <f>B23</f>
        <v>14</v>
      </c>
      <c r="C22" s="55">
        <f>B22*100/B36</f>
        <v>1.2588603537217757E-2</v>
      </c>
      <c r="D22" s="55">
        <f>D23</f>
        <v>0</v>
      </c>
      <c r="E22" s="55">
        <f>D22*100/D36</f>
        <v>0</v>
      </c>
      <c r="F22" s="55">
        <f>F23</f>
        <v>0</v>
      </c>
      <c r="G22" s="55">
        <f>F22*100/F36</f>
        <v>0</v>
      </c>
      <c r="H22" s="55">
        <f>H23</f>
        <v>0</v>
      </c>
      <c r="I22" s="55">
        <f>H22*100/H36</f>
        <v>0</v>
      </c>
      <c r="J22" s="55">
        <f>J23</f>
        <v>0</v>
      </c>
      <c r="K22" s="55">
        <f>J22*100/J36</f>
        <v>0</v>
      </c>
      <c r="L22" s="60"/>
    </row>
    <row r="23" spans="1:12" ht="76.5">
      <c r="A23" s="58" t="s">
        <v>38</v>
      </c>
      <c r="B23" s="59">
        <v>14</v>
      </c>
      <c r="C23" s="59"/>
      <c r="D23" s="59">
        <v>0</v>
      </c>
      <c r="E23" s="59"/>
      <c r="F23" s="59">
        <v>0</v>
      </c>
      <c r="G23" s="59"/>
      <c r="H23" s="59">
        <v>0</v>
      </c>
      <c r="I23" s="59"/>
      <c r="J23" s="59">
        <v>0</v>
      </c>
      <c r="K23" s="59"/>
      <c r="L23" s="60"/>
    </row>
    <row r="24" spans="1:12" ht="15.75">
      <c r="A24" s="61" t="s">
        <v>32</v>
      </c>
      <c r="B24" s="55">
        <f>B25</f>
        <v>0</v>
      </c>
      <c r="C24" s="55">
        <f>B24*100/B36</f>
        <v>0</v>
      </c>
      <c r="D24" s="55">
        <f>D25</f>
        <v>0</v>
      </c>
      <c r="E24" s="55">
        <f>D24*100/D36</f>
        <v>0</v>
      </c>
      <c r="F24" s="55">
        <f>F25</f>
        <v>0</v>
      </c>
      <c r="G24" s="55">
        <f>F24*100/F36</f>
        <v>0</v>
      </c>
      <c r="H24" s="55">
        <f>H25</f>
        <v>0</v>
      </c>
      <c r="I24" s="55">
        <f>H24*100/H36</f>
        <v>0</v>
      </c>
      <c r="J24" s="55">
        <f>J25</f>
        <v>0</v>
      </c>
      <c r="K24" s="55">
        <f>J24*100/J36</f>
        <v>0</v>
      </c>
      <c r="L24" s="60"/>
    </row>
    <row r="25" spans="1:12" ht="63.75">
      <c r="A25" s="58" t="s">
        <v>33</v>
      </c>
      <c r="B25" s="59">
        <v>0</v>
      </c>
      <c r="C25" s="59"/>
      <c r="D25" s="59">
        <v>0</v>
      </c>
      <c r="E25" s="59"/>
      <c r="F25" s="59">
        <v>0</v>
      </c>
      <c r="G25" s="59"/>
      <c r="H25" s="59">
        <v>0</v>
      </c>
      <c r="I25" s="59"/>
      <c r="J25" s="59">
        <v>0</v>
      </c>
      <c r="K25" s="59"/>
      <c r="L25" s="60"/>
    </row>
    <row r="26" spans="1:12" ht="15.75">
      <c r="A26" s="61" t="s">
        <v>34</v>
      </c>
      <c r="B26" s="55">
        <f>B27</f>
        <v>0</v>
      </c>
      <c r="C26" s="55">
        <f>B26*100/B36</f>
        <v>0</v>
      </c>
      <c r="D26" s="55">
        <f>D27</f>
        <v>0</v>
      </c>
      <c r="E26" s="55">
        <f>D26*100/D36</f>
        <v>0</v>
      </c>
      <c r="F26" s="55">
        <f>F27</f>
        <v>0</v>
      </c>
      <c r="G26" s="55">
        <f>F26*100/F36</f>
        <v>0</v>
      </c>
      <c r="H26" s="55">
        <f>H27</f>
        <v>0</v>
      </c>
      <c r="I26" s="55">
        <f>H26*100/H36</f>
        <v>0</v>
      </c>
      <c r="J26" s="55">
        <f>J27</f>
        <v>0</v>
      </c>
      <c r="K26" s="55">
        <f>J26*100/J36</f>
        <v>0</v>
      </c>
      <c r="L26" s="60"/>
    </row>
    <row r="27" spans="1:12" ht="15.75">
      <c r="A27" s="58" t="s">
        <v>35</v>
      </c>
      <c r="B27" s="59">
        <v>0</v>
      </c>
      <c r="C27" s="59"/>
      <c r="D27" s="59">
        <v>0</v>
      </c>
      <c r="E27" s="59"/>
      <c r="F27" s="63"/>
      <c r="G27" s="59"/>
      <c r="H27" s="63"/>
      <c r="I27" s="59"/>
      <c r="J27" s="63"/>
      <c r="K27" s="59"/>
      <c r="L27" s="60"/>
    </row>
    <row r="28" spans="1:12" s="9" customFormat="1" ht="15.75">
      <c r="A28" s="37" t="s">
        <v>7</v>
      </c>
      <c r="B28" s="34">
        <f>B7+B14</f>
        <v>4152.8</v>
      </c>
      <c r="C28" s="42">
        <f>B28*100/B36</f>
        <v>3.7341394835255644</v>
      </c>
      <c r="D28" s="43">
        <f>D7+D14</f>
        <v>3942.3999999999996</v>
      </c>
      <c r="E28" s="42">
        <f>D28*100/D36</f>
        <v>6.1900799196093503</v>
      </c>
      <c r="F28" s="64">
        <f>F7+F14</f>
        <v>3689.7000000000003</v>
      </c>
      <c r="G28" s="42">
        <f>F28*100/F36</f>
        <v>8.380006268481802</v>
      </c>
      <c r="H28" s="64">
        <f>H7+H14</f>
        <v>3512.7</v>
      </c>
      <c r="I28" s="42">
        <f>H28*100/H36</f>
        <v>8.7231522249290396</v>
      </c>
      <c r="J28" s="64">
        <f>J7+J14</f>
        <v>3545.1000000000004</v>
      </c>
      <c r="K28" s="42">
        <f>J28*100/J36</f>
        <v>8.6609921870037496</v>
      </c>
    </row>
    <row r="29" spans="1:12" ht="15.75">
      <c r="A29" s="48" t="s">
        <v>2</v>
      </c>
      <c r="B29" s="49">
        <f>B30+B35</f>
        <v>107058.9</v>
      </c>
      <c r="C29" s="50">
        <f>B29*100/B36</f>
        <v>96.265860516474433</v>
      </c>
      <c r="D29" s="49">
        <f>D30+D35</f>
        <v>59746.600000000006</v>
      </c>
      <c r="E29" s="50">
        <f>D29*100/D36</f>
        <v>93.809920080390654</v>
      </c>
      <c r="F29" s="49">
        <f>F30+F35</f>
        <v>40340.1</v>
      </c>
      <c r="G29" s="50">
        <f>F29*100/F36</f>
        <v>91.619993731518207</v>
      </c>
      <c r="H29" s="49">
        <f>H30+H35</f>
        <v>36756</v>
      </c>
      <c r="I29" s="50">
        <f>H29*100/H36</f>
        <v>91.276847775070962</v>
      </c>
      <c r="J29" s="49">
        <f>J30+J35</f>
        <v>37386.699999999997</v>
      </c>
      <c r="K29" s="50">
        <f>J29*100/J36</f>
        <v>91.339007812996257</v>
      </c>
    </row>
    <row r="30" spans="1:12" ht="22.5">
      <c r="A30" s="57" t="s">
        <v>30</v>
      </c>
      <c r="B30" s="62">
        <f>B31+B32+B33+B34</f>
        <v>107058.9</v>
      </c>
      <c r="C30" s="59">
        <f>B30*100/B36</f>
        <v>96.265860516474433</v>
      </c>
      <c r="D30" s="62">
        <f>D31+D32+D33+D34</f>
        <v>59746.600000000006</v>
      </c>
      <c r="E30" s="59">
        <f>D30*100/D36</f>
        <v>93.809920080390654</v>
      </c>
      <c r="F30" s="62">
        <f>F31+F32+F33+F34</f>
        <v>40340.1</v>
      </c>
      <c r="G30" s="59">
        <f>F30*100/F36</f>
        <v>91.619993731518207</v>
      </c>
      <c r="H30" s="62">
        <f>H31+H32+H33+H34</f>
        <v>36756</v>
      </c>
      <c r="I30" s="59">
        <f>H30*100/H36</f>
        <v>91.276847775070962</v>
      </c>
      <c r="J30" s="62">
        <f>J31+J32+J33+J34</f>
        <v>37386.699999999997</v>
      </c>
      <c r="K30" s="59">
        <f>J30*100/J36</f>
        <v>91.339007812996257</v>
      </c>
    </row>
    <row r="31" spans="1:12" ht="15.75">
      <c r="A31" s="46" t="s">
        <v>24</v>
      </c>
      <c r="B31" s="47">
        <v>5466.9</v>
      </c>
      <c r="C31" s="36">
        <f>B31*100/B36</f>
        <v>4.9157597626868395</v>
      </c>
      <c r="D31" s="47">
        <v>5376.1</v>
      </c>
      <c r="E31" s="36">
        <f>D31*100/D36</f>
        <v>8.4411750851795428</v>
      </c>
      <c r="F31" s="47">
        <v>7554.9</v>
      </c>
      <c r="G31" s="36">
        <f>F31*100/F36</f>
        <v>17.158606216698693</v>
      </c>
      <c r="H31" s="47">
        <v>7908.4</v>
      </c>
      <c r="I31" s="36">
        <f>H31*100/H36</f>
        <v>19.639074516932506</v>
      </c>
      <c r="J31" s="47">
        <v>8285.7000000000007</v>
      </c>
      <c r="K31" s="36">
        <f>J31*100/J36</f>
        <v>20.242696387649705</v>
      </c>
    </row>
    <row r="32" spans="1:12" ht="15.75">
      <c r="A32" s="46" t="s">
        <v>25</v>
      </c>
      <c r="B32" s="47">
        <v>29.7</v>
      </c>
      <c r="C32" s="36">
        <f>B32*100/B36</f>
        <v>2.6705823218240526E-2</v>
      </c>
      <c r="D32" s="47">
        <v>0</v>
      </c>
      <c r="E32" s="36">
        <f>D32*100/D36</f>
        <v>0</v>
      </c>
      <c r="F32" s="47">
        <v>30</v>
      </c>
      <c r="G32" s="36">
        <f>F32*100/F36</f>
        <v>6.8135671749587789E-2</v>
      </c>
      <c r="H32" s="47">
        <v>0</v>
      </c>
      <c r="I32" s="36">
        <f>H32*100/H36</f>
        <v>0</v>
      </c>
      <c r="J32" s="47">
        <v>0</v>
      </c>
      <c r="K32" s="36">
        <f>J32*100/J36</f>
        <v>0</v>
      </c>
    </row>
    <row r="33" spans="1:11" ht="15.75">
      <c r="A33" s="46" t="s">
        <v>26</v>
      </c>
      <c r="B33" s="47">
        <v>60282.6</v>
      </c>
      <c r="C33" s="36">
        <f>B33*100/B36</f>
        <v>54.205267970905943</v>
      </c>
      <c r="D33" s="47">
        <v>5219.7</v>
      </c>
      <c r="E33" s="36">
        <f>D33*100/D36</f>
        <v>8.1956067766804299</v>
      </c>
      <c r="F33" s="47">
        <v>3560.6</v>
      </c>
      <c r="G33" s="36">
        <f>F33*100/F36</f>
        <v>8.086795761052743</v>
      </c>
      <c r="H33" s="47">
        <v>435.6</v>
      </c>
      <c r="I33" s="36">
        <f>H33*100/H36</f>
        <v>1.0817334555125941</v>
      </c>
      <c r="J33" s="47">
        <v>435.8</v>
      </c>
      <c r="K33" s="36">
        <f>J33*100/J36</f>
        <v>1.0646978632750088</v>
      </c>
    </row>
    <row r="34" spans="1:11" ht="15.75">
      <c r="A34" s="46" t="s">
        <v>27</v>
      </c>
      <c r="B34" s="47">
        <v>41279.699999999997</v>
      </c>
      <c r="C34" s="36">
        <f>B34*100/B36</f>
        <v>37.118126959663414</v>
      </c>
      <c r="D34" s="47">
        <v>49150.8</v>
      </c>
      <c r="E34" s="36">
        <f>D34*100/D36</f>
        <v>77.173138218530667</v>
      </c>
      <c r="F34" s="47">
        <v>29194.6</v>
      </c>
      <c r="G34" s="36">
        <f>F34*100/F36</f>
        <v>66.306456082017192</v>
      </c>
      <c r="H34" s="47">
        <v>28412</v>
      </c>
      <c r="I34" s="36">
        <f>H34*100/H36</f>
        <v>70.556039802625861</v>
      </c>
      <c r="J34" s="47">
        <v>28665.200000000001</v>
      </c>
      <c r="K34" s="36">
        <f>J34*100/J36</f>
        <v>70.031613562071556</v>
      </c>
    </row>
    <row r="35" spans="1:11" ht="15.75">
      <c r="A35" s="51" t="s">
        <v>29</v>
      </c>
      <c r="B35" s="47">
        <v>0</v>
      </c>
      <c r="C35" s="36">
        <f>B35*100/B36</f>
        <v>0</v>
      </c>
      <c r="D35" s="47">
        <v>0</v>
      </c>
      <c r="E35" s="36">
        <f>D35*100/D36</f>
        <v>0</v>
      </c>
      <c r="F35" s="47">
        <v>0</v>
      </c>
      <c r="G35" s="36">
        <f>F35*100/F36</f>
        <v>0</v>
      </c>
      <c r="H35" s="47">
        <v>0</v>
      </c>
      <c r="I35" s="36">
        <f>H35*100/H36</f>
        <v>0</v>
      </c>
      <c r="J35" s="47">
        <v>0</v>
      </c>
      <c r="K35" s="36">
        <f>J35*100/J36</f>
        <v>0</v>
      </c>
    </row>
    <row r="36" spans="1:11" ht="15.75">
      <c r="A36" s="39" t="s">
        <v>3</v>
      </c>
      <c r="B36" s="40">
        <f t="shared" ref="B36:G36" si="5">B28+B29</f>
        <v>111211.7</v>
      </c>
      <c r="C36" s="41">
        <f t="shared" si="5"/>
        <v>100</v>
      </c>
      <c r="D36" s="41">
        <f t="shared" si="5"/>
        <v>63689.000000000007</v>
      </c>
      <c r="E36" s="41">
        <f t="shared" si="5"/>
        <v>100</v>
      </c>
      <c r="F36" s="40">
        <f t="shared" si="5"/>
        <v>44029.799999999996</v>
      </c>
      <c r="G36" s="41">
        <f t="shared" si="5"/>
        <v>100.00000000000001</v>
      </c>
      <c r="H36" s="40">
        <f t="shared" ref="H36" si="6">H28+H29</f>
        <v>40268.699999999997</v>
      </c>
      <c r="I36" s="41">
        <f>I28+I29</f>
        <v>100</v>
      </c>
      <c r="J36" s="40">
        <f>J28+J29</f>
        <v>40931.799999999996</v>
      </c>
      <c r="K36" s="41">
        <f>K28+K29</f>
        <v>100</v>
      </c>
    </row>
    <row r="37" spans="1:11">
      <c r="A37" s="10"/>
      <c r="B37" s="11"/>
      <c r="C37" s="11"/>
      <c r="D37" s="12"/>
      <c r="E37" s="12"/>
      <c r="F37" s="12"/>
      <c r="G37" s="13"/>
      <c r="H37" s="13"/>
      <c r="I37" s="13"/>
      <c r="J37" s="12"/>
      <c r="K37" s="15"/>
    </row>
    <row r="38" spans="1:11" ht="13.5" hidden="1" thickBot="1">
      <c r="A38" s="29" t="s">
        <v>12</v>
      </c>
      <c r="B38" s="18">
        <v>11831.4</v>
      </c>
      <c r="C38" s="19">
        <v>26413.200000000001</v>
      </c>
      <c r="D38" s="19">
        <v>26680.400000000005</v>
      </c>
      <c r="E38" s="19"/>
      <c r="F38" s="19">
        <v>9618.5</v>
      </c>
      <c r="G38" s="20" t="s">
        <v>14</v>
      </c>
      <c r="H38" s="23"/>
      <c r="I38" s="24">
        <v>0.36050808833450765</v>
      </c>
      <c r="J38" s="25">
        <v>-2212.8999999999996</v>
      </c>
      <c r="K38" s="26">
        <v>-0.18703619182852405</v>
      </c>
    </row>
    <row r="39" spans="1:11" ht="13.5" hidden="1" thickBot="1">
      <c r="A39" s="21" t="s">
        <v>13</v>
      </c>
      <c r="B39" s="22">
        <f>B36-B38</f>
        <v>99380.3</v>
      </c>
      <c r="C39" s="22">
        <f t="shared" ref="C39:F39" si="7">C36-C38</f>
        <v>-26313.200000000001</v>
      </c>
      <c r="D39" s="22">
        <f t="shared" si="7"/>
        <v>37008.600000000006</v>
      </c>
      <c r="E39" s="22"/>
      <c r="F39" s="22">
        <f t="shared" si="7"/>
        <v>34411.299999999996</v>
      </c>
      <c r="G39" s="17" t="s">
        <v>14</v>
      </c>
      <c r="H39" s="28"/>
      <c r="I39" s="28" t="s">
        <v>14</v>
      </c>
      <c r="J39" s="28" t="s">
        <v>14</v>
      </c>
      <c r="K39" s="27" t="s">
        <v>14</v>
      </c>
    </row>
  </sheetData>
  <mergeCells count="11">
    <mergeCell ref="A1:K1"/>
    <mergeCell ref="M12:O12"/>
    <mergeCell ref="A2:K2"/>
    <mergeCell ref="F3:I3"/>
    <mergeCell ref="B4:C5"/>
    <mergeCell ref="A4:A6"/>
    <mergeCell ref="D4:E5"/>
    <mergeCell ref="F4:K4"/>
    <mergeCell ref="F5:G5"/>
    <mergeCell ref="H5:I5"/>
    <mergeCell ref="J5:K5"/>
  </mergeCells>
  <phoneticPr fontId="0" type="noConversion"/>
  <pageMargins left="0.59055118110236227" right="0.59055118110236227" top="0.23622047244094491" bottom="0" header="0" footer="0.11811023622047245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D34" sqref="D34"/>
    </sheetView>
  </sheetViews>
  <sheetFormatPr defaultRowHeight="12.75"/>
  <cols>
    <col min="1" max="1" width="44.140625" customWidth="1"/>
    <col min="2" max="2" width="21.5703125" customWidth="1"/>
    <col min="3" max="3" width="15.5703125" customWidth="1"/>
    <col min="4" max="4" width="15" customWidth="1"/>
    <col min="5" max="5" width="13" customWidth="1"/>
    <col min="6" max="6" width="15.42578125" customWidth="1"/>
  </cols>
  <sheetData>
    <row r="1" spans="1:7" ht="16.5" thickBot="1">
      <c r="A1" s="95" t="s">
        <v>42</v>
      </c>
      <c r="B1" s="95" t="s">
        <v>43</v>
      </c>
      <c r="C1" s="95" t="s">
        <v>44</v>
      </c>
      <c r="D1" s="98" t="s">
        <v>18</v>
      </c>
      <c r="E1" s="99"/>
      <c r="F1" s="100"/>
      <c r="G1" s="65"/>
    </row>
    <row r="2" spans="1:7" ht="15.75">
      <c r="A2" s="96"/>
      <c r="B2" s="96"/>
      <c r="C2" s="96"/>
      <c r="D2" s="66"/>
      <c r="E2" s="93">
        <v>2025</v>
      </c>
      <c r="F2" s="93">
        <v>2026</v>
      </c>
      <c r="G2" s="65"/>
    </row>
    <row r="3" spans="1:7" ht="16.5" thickBot="1">
      <c r="A3" s="97"/>
      <c r="B3" s="97"/>
      <c r="C3" s="97"/>
      <c r="D3" s="67">
        <v>2024</v>
      </c>
      <c r="E3" s="94"/>
      <c r="F3" s="94"/>
      <c r="G3" s="65"/>
    </row>
    <row r="4" spans="1:7" ht="19.5" thickBot="1">
      <c r="A4" s="68" t="s">
        <v>4</v>
      </c>
      <c r="B4" s="69" t="s">
        <v>45</v>
      </c>
      <c r="C4" s="69" t="s">
        <v>46</v>
      </c>
      <c r="D4" s="69" t="s">
        <v>47</v>
      </c>
      <c r="E4" s="69" t="s">
        <v>48</v>
      </c>
      <c r="F4" s="69" t="s">
        <v>49</v>
      </c>
      <c r="G4" s="65"/>
    </row>
    <row r="5" spans="1:7" ht="16.5" thickBot="1">
      <c r="A5" s="70" t="s">
        <v>0</v>
      </c>
      <c r="B5" s="71" t="s">
        <v>50</v>
      </c>
      <c r="C5" s="71" t="s">
        <v>51</v>
      </c>
      <c r="D5" s="71" t="s">
        <v>52</v>
      </c>
      <c r="E5" s="71" t="s">
        <v>52</v>
      </c>
      <c r="F5" s="71" t="s">
        <v>52</v>
      </c>
      <c r="G5" s="65"/>
    </row>
    <row r="6" spans="1:7" ht="48" thickBot="1">
      <c r="A6" s="70" t="s">
        <v>53</v>
      </c>
      <c r="B6" s="71">
        <v>690.9</v>
      </c>
      <c r="C6" s="71">
        <v>795.1</v>
      </c>
      <c r="D6" s="71">
        <v>795.1</v>
      </c>
      <c r="E6" s="71">
        <v>795.1</v>
      </c>
      <c r="F6" s="71">
        <v>795.1</v>
      </c>
      <c r="G6" s="65"/>
    </row>
    <row r="7" spans="1:7" ht="32.25" thickBot="1">
      <c r="A7" s="70" t="s">
        <v>54</v>
      </c>
      <c r="B7" s="71">
        <v>431.4</v>
      </c>
      <c r="C7" s="71">
        <f>335.2-26.7</f>
        <v>308.5</v>
      </c>
      <c r="D7" s="71">
        <f>119.4+34.9</f>
        <v>154.30000000000001</v>
      </c>
      <c r="E7" s="71">
        <f>124.1+36.3</f>
        <v>160.39999999999998</v>
      </c>
      <c r="F7" s="71">
        <f>129.1+37.7</f>
        <v>166.8</v>
      </c>
      <c r="G7" s="65"/>
    </row>
    <row r="8" spans="1:7" ht="16.5" thickBot="1">
      <c r="A8" s="70" t="s">
        <v>55</v>
      </c>
      <c r="B8" s="71">
        <v>70.3</v>
      </c>
      <c r="C8" s="71">
        <v>199.2</v>
      </c>
      <c r="D8" s="71">
        <v>107.7</v>
      </c>
      <c r="E8" s="71">
        <v>112</v>
      </c>
      <c r="F8" s="71">
        <v>116.5</v>
      </c>
      <c r="G8" s="65"/>
    </row>
    <row r="9" spans="1:7" ht="15">
      <c r="A9" s="101" t="s">
        <v>56</v>
      </c>
      <c r="B9" s="93">
        <v>178.9</v>
      </c>
      <c r="C9" s="93">
        <f>80.8-357.7</f>
        <v>-276.89999999999998</v>
      </c>
      <c r="D9" s="93">
        <v>100.8</v>
      </c>
      <c r="E9" s="93">
        <v>104.8</v>
      </c>
      <c r="F9" s="93">
        <v>109</v>
      </c>
      <c r="G9" s="65"/>
    </row>
    <row r="10" spans="1:7" ht="15.75" thickBot="1">
      <c r="A10" s="102"/>
      <c r="B10" s="94"/>
      <c r="C10" s="94"/>
      <c r="D10" s="94"/>
      <c r="E10" s="94"/>
      <c r="F10" s="94"/>
      <c r="G10" s="65"/>
    </row>
    <row r="11" spans="1:7" ht="16.5" thickBot="1">
      <c r="A11" s="70" t="s">
        <v>57</v>
      </c>
      <c r="B11" s="71">
        <v>7.1</v>
      </c>
      <c r="C11" s="71">
        <v>8.1999999999999993</v>
      </c>
      <c r="D11" s="71">
        <v>6.8</v>
      </c>
      <c r="E11" s="71">
        <v>7.1</v>
      </c>
      <c r="F11" s="71">
        <v>7.4</v>
      </c>
      <c r="G11" s="65"/>
    </row>
  </sheetData>
  <mergeCells count="12">
    <mergeCell ref="F9:F10"/>
    <mergeCell ref="A1:A3"/>
    <mergeCell ref="B1:B3"/>
    <mergeCell ref="C1:C3"/>
    <mergeCell ref="D1:F1"/>
    <mergeCell ref="E2:E3"/>
    <mergeCell ref="F2:F3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доходы</vt:lpstr>
      <vt:lpstr>таблица налоговые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Пользователь</cp:lastModifiedBy>
  <cp:lastPrinted>2023-11-10T08:26:13Z</cp:lastPrinted>
  <dcterms:created xsi:type="dcterms:W3CDTF">2007-02-19T15:18:48Z</dcterms:created>
  <dcterms:modified xsi:type="dcterms:W3CDTF">2023-11-10T08:26:49Z</dcterms:modified>
</cp:coreProperties>
</file>